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.baintern.de\dfs\333\Ablagen\D33380-Buero-der-Geschaeftsfuehrung\HOMEPAGE\Datein zum Downlaod WAYS\"/>
    </mc:Choice>
  </mc:AlternateContent>
  <bookViews>
    <workbookView showSheetTabs="0" xWindow="0" yWindow="60" windowWidth="15345" windowHeight="781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Tabelle1!$A$1:$M$37</definedName>
  </definedNames>
  <calcPr calcId="162913"/>
</workbook>
</file>

<file path=xl/calcChain.xml><?xml version="1.0" encoding="utf-8"?>
<calcChain xmlns="http://schemas.openxmlformats.org/spreadsheetml/2006/main">
  <c r="I5" i="1" l="1"/>
  <c r="G6" i="1" l="1"/>
  <c r="D6" i="1"/>
  <c r="I8" i="1"/>
  <c r="E10" i="1" s="1"/>
  <c r="G10" i="1" s="1"/>
  <c r="K10" i="1" s="1"/>
  <c r="E27" i="1"/>
  <c r="G27" i="1" s="1"/>
  <c r="E28" i="1"/>
  <c r="G28" i="1" s="1"/>
  <c r="E29" i="1"/>
  <c r="G29" i="1" s="1"/>
  <c r="E26" i="1"/>
  <c r="E18" i="1"/>
  <c r="G18" i="1" s="1"/>
  <c r="E19" i="1"/>
  <c r="G19" i="1" s="1"/>
  <c r="E20" i="1"/>
  <c r="G20" i="1" s="1"/>
  <c r="E17" i="1"/>
  <c r="G17" i="1" s="1"/>
  <c r="K6" i="1" l="1"/>
  <c r="E9" i="1"/>
  <c r="G9" i="1" s="1"/>
  <c r="K9" i="1" s="1"/>
  <c r="E30" i="1"/>
  <c r="G26" i="1"/>
  <c r="E11" i="1"/>
  <c r="G11" i="1" s="1"/>
  <c r="K11" i="1" s="1"/>
  <c r="E12" i="1"/>
  <c r="G12" i="1" s="1"/>
  <c r="K12" i="1" s="1"/>
  <c r="G21" i="1"/>
  <c r="E21" i="1"/>
  <c r="B16" i="1" l="1"/>
  <c r="K18" i="1" s="1"/>
  <c r="M18" i="1" s="1"/>
  <c r="E13" i="1"/>
  <c r="M22" i="1"/>
  <c r="M30" i="1"/>
  <c r="G13" i="1"/>
  <c r="K13" i="1"/>
  <c r="M31" i="1"/>
  <c r="G30" i="1"/>
  <c r="K29" i="1" l="1"/>
  <c r="M29" i="1" s="1"/>
  <c r="K28" i="1"/>
  <c r="M28" i="1" s="1"/>
  <c r="K26" i="1"/>
  <c r="M26" i="1" s="1"/>
  <c r="K27" i="1"/>
  <c r="M27" i="1" s="1"/>
  <c r="K20" i="1"/>
  <c r="M20" i="1" s="1"/>
  <c r="K19" i="1"/>
  <c r="M19" i="1" s="1"/>
  <c r="K17" i="1"/>
  <c r="M17" i="1" s="1"/>
  <c r="M32" i="1" l="1"/>
  <c r="K30" i="1"/>
  <c r="M21" i="1"/>
  <c r="M23" i="1" s="1"/>
  <c r="K21" i="1"/>
</calcChain>
</file>

<file path=xl/comments1.xml><?xml version="1.0" encoding="utf-8"?>
<comments xmlns="http://schemas.openxmlformats.org/spreadsheetml/2006/main">
  <authors>
    <author>KassnerV</author>
  </authors>
  <commentList>
    <comment ref="B5" authorId="0" shapeId="0">
      <text>
        <r>
          <rPr>
            <sz val="8"/>
            <color indexed="81"/>
            <rFont val="Tahoma"/>
            <family val="2"/>
          </rPr>
          <t xml:space="preserve">Anzahl eintragen
</t>
        </r>
      </text>
    </comment>
    <comment ref="D5" authorId="0" shapeId="0">
      <text>
        <r>
          <rPr>
            <sz val="8"/>
            <color indexed="81"/>
            <rFont val="Tahoma"/>
            <family val="2"/>
          </rPr>
          <t>angenommene Zahl der monatlich im Durchschnitt geleisteten Arbeitsstunden eintragen</t>
        </r>
      </text>
    </comment>
    <comment ref="G5" authorId="0" shapeId="0">
      <text>
        <r>
          <rPr>
            <sz val="8"/>
            <color indexed="81"/>
            <rFont val="Tahoma"/>
            <family val="2"/>
          </rPr>
          <t xml:space="preserve">angenommener durchschnittlicher Stundenlohn eintragen
</t>
        </r>
      </text>
    </comment>
    <comment ref="G6" authorId="0" shapeId="0">
      <text>
        <r>
          <rPr>
            <sz val="8"/>
            <color indexed="81"/>
            <rFont val="Tahoma"/>
            <family val="2"/>
          </rPr>
          <t>Verhältnis der Minijob-Arbeitsstunden (C5) zu möglichen Vollzeit-Arbeitsstunden (C16)</t>
        </r>
      </text>
    </comment>
    <comment ref="D16" authorId="0" shapeId="0">
      <text>
        <r>
          <rPr>
            <sz val="8"/>
            <color indexed="81"/>
            <rFont val="Tahoma"/>
            <family val="2"/>
          </rPr>
          <t xml:space="preserve">angenommene Zahl dermonatlichen Arbeitsstunden in einer Vollzeittätigkeit
</t>
        </r>
      </text>
    </comment>
    <comment ref="I16" authorId="0" shapeId="0">
      <text>
        <r>
          <rPr>
            <sz val="8"/>
            <color indexed="81"/>
            <rFont val="Tahoma"/>
            <family val="2"/>
          </rPr>
          <t>angenommenes monatliches Brutto-Arbeitsentgelt in einer Vollzeit-Beschäftigung eintragen
(im Zweifel den Stundenlohn aus den Minijobs mit derAnzahl der monatlichen Arbeitszeit in einer Vollzeit-Beschäftigung multiplizieren)</t>
        </r>
      </text>
    </comment>
  </commentList>
</comments>
</file>

<file path=xl/sharedStrings.xml><?xml version="1.0" encoding="utf-8"?>
<sst xmlns="http://schemas.openxmlformats.org/spreadsheetml/2006/main" count="97" uniqueCount="53">
  <si>
    <t>Minijobs</t>
  </si>
  <si>
    <t>mtl.</t>
  </si>
  <si>
    <t>Std.</t>
  </si>
  <si>
    <t>Stunden</t>
  </si>
  <si>
    <t>AG</t>
  </si>
  <si>
    <t>KV</t>
  </si>
  <si>
    <t>RV</t>
  </si>
  <si>
    <t>Uml-K</t>
  </si>
  <si>
    <t>Steuer</t>
  </si>
  <si>
    <t>jährl.</t>
  </si>
  <si>
    <t>Vollzeitjobs</t>
  </si>
  <si>
    <t>PV</t>
  </si>
  <si>
    <t>BA</t>
  </si>
  <si>
    <t>mindestens*)</t>
  </si>
  <si>
    <t>plus 0,25%</t>
  </si>
  <si>
    <t>gesamt</t>
  </si>
  <si>
    <t>Mehreinnahmen SV</t>
  </si>
  <si>
    <t>Ersparnis AG</t>
  </si>
  <si>
    <t>*) Kinderlose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</si>
  <si>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</si>
  <si>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</si>
  <si>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</si>
  <si>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</si>
  <si>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</si>
  <si>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</si>
  <si>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</si>
  <si>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</si>
  <si>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</si>
  <si>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</si>
  <si>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</si>
  <si>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</t>
  </si>
  <si>
    <t>Steueraufkommen</t>
  </si>
  <si>
    <t>x Faktor</t>
  </si>
  <si>
    <t>Vollzeit-Äquivalente:</t>
  </si>
  <si>
    <t xml:space="preserve">in unbekannter Größenordnung gegenüber </t>
  </si>
  <si>
    <t>Leitfrage: Wieviel Minijobs sollen in Vollzeit-Stellen umgewandelt werden?</t>
  </si>
  <si>
    <t>(Durchschnittsverdienst)</t>
  </si>
  <si>
    <t>ergibt</t>
  </si>
  <si>
    <t>Vollzeit-Jahreskräfte</t>
  </si>
  <si>
    <t xml:space="preserve">Minijob-Abgaben bei einem Bruttoverdienst von: </t>
  </si>
  <si>
    <t>Sozialversicherungs-Abgaben bei Vollzeit</t>
  </si>
  <si>
    <t>(C5:C16)</t>
  </si>
  <si>
    <t>Differenz J9/J17</t>
  </si>
  <si>
    <t>Differenz J10/J18</t>
  </si>
  <si>
    <t>erstmalig J19</t>
  </si>
  <si>
    <t>erstmalig J20</t>
  </si>
  <si>
    <t xml:space="preserve">Erspar. AG J9/J26 </t>
  </si>
  <si>
    <t xml:space="preserve">Erspar. AG J10/J27 </t>
  </si>
  <si>
    <t>Mehraufw. AG J28</t>
  </si>
  <si>
    <t>Mehraufw. AG J29</t>
  </si>
  <si>
    <t>Dem Verlust der Pauschalsteuer (J12) stehen Einnahmen aus Lohnsteuer und Soli-Beitrag, abhängig von der jeweiligen Lohnsteuerklasse,</t>
  </si>
  <si>
    <t>Bei Aufnahme einer sozialversicherungspflichtigen Vollzeit-Arbeitsstelle sind folgende Abgaben zu entrichten:</t>
  </si>
  <si>
    <t>minus J11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</si>
</sst>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.00\ [$€-407]_-;\-* #,##0.00\ [$€-407]_-;_-* &quot;-&quot;??\ [$€-407]_-;_-@_-"/>
    <numFmt numFmtId="166" formatCode="0.000%"/>
    <numFmt numFmtId="167" formatCode="_-* #,##0\ _€_-;\-* #,##0\ _€_-;_-* &quot;-&quot;??\ _€_-;_-@_-"/>
    <numFmt numFmtId="168" formatCode="0.000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165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3" fontId="0" fillId="0" borderId="0" xfId="0" applyNumberFormat="1" applyFill="1" applyAlignment="1" applyProtection="1">
      <alignment horizontal="center"/>
      <protection locked="0"/>
    </xf>
    <xf numFmtId="165" fontId="2" fillId="0" borderId="0" xfId="0" applyNumberFormat="1" applyFont="1" applyFill="1" applyProtection="1">
      <protection locked="0"/>
    </xf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2" borderId="0" xfId="0" applyFill="1"/>
    <xf numFmtId="0" fontId="6" fillId="2" borderId="0" xfId="0" applyFont="1" applyFill="1"/>
    <xf numFmtId="0" fontId="3" fillId="3" borderId="1" xfId="0" applyFont="1" applyFill="1" applyBorder="1" applyAlignment="1">
      <alignment horizontal="center"/>
    </xf>
    <xf numFmtId="0" fontId="0" fillId="3" borderId="0" xfId="0" applyFill="1"/>
    <xf numFmtId="0" fontId="3" fillId="3" borderId="0" xfId="0" applyFont="1" applyFill="1"/>
    <xf numFmtId="165" fontId="3" fillId="3" borderId="0" xfId="0" applyNumberFormat="1" applyFont="1" applyFill="1"/>
    <xf numFmtId="0" fontId="3" fillId="3" borderId="3" xfId="0" applyFont="1" applyFill="1" applyBorder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165" fontId="2" fillId="3" borderId="0" xfId="0" applyNumberFormat="1" applyFont="1" applyFill="1"/>
    <xf numFmtId="3" fontId="0" fillId="3" borderId="0" xfId="0" applyNumberFormat="1" applyFill="1"/>
    <xf numFmtId="0" fontId="0" fillId="3" borderId="0" xfId="0" applyFill="1" applyAlignment="1">
      <alignment horizontal="right"/>
    </xf>
    <xf numFmtId="168" fontId="0" fillId="3" borderId="0" xfId="0" applyNumberFormat="1" applyFill="1" applyAlignment="1">
      <alignment horizontal="center"/>
    </xf>
    <xf numFmtId="0" fontId="8" fillId="3" borderId="0" xfId="0" applyFont="1" applyFill="1"/>
    <xf numFmtId="0" fontId="2" fillId="3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168" fontId="0" fillId="3" borderId="1" xfId="0" applyNumberFormat="1" applyFill="1" applyBorder="1" applyAlignment="1">
      <alignment horizontal="center"/>
    </xf>
    <xf numFmtId="0" fontId="8" fillId="3" borderId="1" xfId="0" applyFont="1" applyFill="1" applyBorder="1"/>
    <xf numFmtId="1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9" fontId="0" fillId="3" borderId="0" xfId="0" applyNumberFormat="1" applyFill="1"/>
    <xf numFmtId="165" fontId="0" fillId="3" borderId="0" xfId="0" applyNumberFormat="1" applyFill="1"/>
    <xf numFmtId="10" fontId="0" fillId="3" borderId="0" xfId="0" applyNumberFormat="1" applyFill="1"/>
    <xf numFmtId="165" fontId="0" fillId="3" borderId="1" xfId="0" applyNumberFormat="1" applyFill="1" applyBorder="1"/>
    <xf numFmtId="0" fontId="0" fillId="3" borderId="0" xfId="0" applyFill="1" applyBorder="1"/>
    <xf numFmtId="165" fontId="0" fillId="3" borderId="0" xfId="0" applyNumberFormat="1" applyFill="1" applyBorder="1"/>
    <xf numFmtId="1" fontId="0" fillId="3" borderId="0" xfId="0" applyNumberFormat="1" applyFill="1" applyBorder="1"/>
    <xf numFmtId="167" fontId="0" fillId="3" borderId="0" xfId="1" applyNumberFormat="1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right"/>
    </xf>
    <xf numFmtId="10" fontId="3" fillId="3" borderId="0" xfId="0" applyNumberFormat="1" applyFont="1" applyFill="1"/>
    <xf numFmtId="165" fontId="2" fillId="3" borderId="0" xfId="0" applyNumberFormat="1" applyFont="1" applyFill="1" applyBorder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6" fontId="0" fillId="3" borderId="0" xfId="0" applyNumberFormat="1" applyFill="1"/>
    <xf numFmtId="0" fontId="3" fillId="3" borderId="1" xfId="0" applyFont="1" applyFill="1" applyBorder="1" applyAlignment="1">
      <alignment horizontal="right"/>
    </xf>
    <xf numFmtId="165" fontId="2" fillId="3" borderId="1" xfId="0" applyNumberFormat="1" applyFont="1" applyFill="1" applyBorder="1"/>
    <xf numFmtId="0" fontId="0" fillId="3" borderId="5" xfId="0" applyFill="1" applyBorder="1" applyAlignment="1"/>
    <xf numFmtId="0" fontId="0" fillId="3" borderId="0" xfId="0" applyFill="1" applyAlignment="1"/>
    <xf numFmtId="1" fontId="4" fillId="3" borderId="0" xfId="0" applyNumberFormat="1" applyFont="1" applyFill="1" applyAlignment="1">
      <alignment horizontal="center"/>
    </xf>
    <xf numFmtId="0" fontId="4" fillId="3" borderId="0" xfId="0" applyFont="1" applyFill="1"/>
    <xf numFmtId="165" fontId="4" fillId="3" borderId="0" xfId="0" applyNumberFormat="1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4" borderId="0" xfId="0" applyFont="1" applyFill="1"/>
    <xf numFmtId="2" fontId="2" fillId="3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7" fontId="0" fillId="3" borderId="0" xfId="1" applyNumberFormat="1" applyFont="1" applyFill="1" applyAlignment="1">
      <alignment horizontal="left"/>
    </xf>
    <xf numFmtId="0" fontId="2" fillId="3" borderId="0" xfId="0" applyFont="1" applyFill="1" applyAlignment="1">
      <alignment horizontal="right"/>
    </xf>
  </cellXfs>
  <cellStyles count="2">
    <cellStyle name="Komma" xfId="1" builtinId="3"/>
    <cellStyle name="Standard" xfId="0" builtinId="0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3"/>
  <sheetViews>
    <sheetView showRowColHeaders="0" tabSelected="1" zoomScaleNormal="100" workbookViewId="0">
      <selection activeCell="O17" sqref="O17"/>
    </sheetView>
  </sheetViews>
  <sheetFormatPr baseColWidth="10" defaultRowHeight="14.25" x14ac:dyDescent="0.2"/>
  <cols>
    <col min="1" max="1" width="4" customWidth="1"/>
    <col min="2" max="2" width="9.25" customWidth="1"/>
    <col min="3" max="3" width="10" customWidth="1"/>
    <col min="4" max="4" width="8.875" customWidth="1"/>
    <col min="5" max="5" width="10.125" customWidth="1"/>
    <col min="6" max="6" width="4" customWidth="1"/>
    <col min="7" max="7" width="12.125" customWidth="1"/>
    <col min="8" max="8" width="4.5" customWidth="1"/>
    <col min="9" max="9" width="13.5" bestFit="1" customWidth="1"/>
    <col min="10" max="10" width="3.375" customWidth="1"/>
    <col min="11" max="11" width="17.875" customWidth="1"/>
    <col min="12" max="12" width="15.5" customWidth="1"/>
    <col min="13" max="13" width="18.75" customWidth="1"/>
    <col min="14" max="14" width="11" customWidth="1"/>
  </cols>
  <sheetData>
    <row r="1" spans="1:23" x14ac:dyDescent="0.2">
      <c r="A1" s="56">
        <v>1</v>
      </c>
      <c r="B1" s="57" t="s">
        <v>30</v>
      </c>
      <c r="C1" s="57" t="s">
        <v>19</v>
      </c>
      <c r="D1" s="57" t="s">
        <v>20</v>
      </c>
      <c r="E1" s="57" t="s">
        <v>21</v>
      </c>
      <c r="F1" s="57" t="s">
        <v>22</v>
      </c>
      <c r="G1" s="57" t="s">
        <v>23</v>
      </c>
      <c r="H1" s="57" t="s">
        <v>24</v>
      </c>
      <c r="I1" s="57" t="s">
        <v>25</v>
      </c>
      <c r="J1" s="57" t="s">
        <v>26</v>
      </c>
      <c r="K1" s="57" t="s">
        <v>27</v>
      </c>
      <c r="L1" s="57" t="s">
        <v>28</v>
      </c>
      <c r="M1" s="57" t="s">
        <v>29</v>
      </c>
      <c r="N1" s="9"/>
      <c r="O1" s="9"/>
      <c r="P1" s="9"/>
      <c r="Q1" s="9"/>
      <c r="R1" s="9"/>
      <c r="S1" s="9"/>
    </row>
    <row r="2" spans="1:23" x14ac:dyDescent="0.2">
      <c r="A2" s="56">
        <v>2</v>
      </c>
      <c r="B2" s="13"/>
      <c r="C2" s="13"/>
      <c r="D2" s="62"/>
      <c r="E2" s="62"/>
      <c r="F2" s="62"/>
      <c r="G2" s="62"/>
      <c r="H2" s="62"/>
      <c r="I2" s="14"/>
      <c r="J2" s="13"/>
      <c r="K2" s="15"/>
      <c r="L2" s="67"/>
      <c r="M2" s="67"/>
      <c r="N2" s="12"/>
      <c r="O2" s="12"/>
      <c r="P2" s="12"/>
      <c r="Q2" s="12"/>
      <c r="R2" s="12"/>
      <c r="S2" s="12"/>
    </row>
    <row r="3" spans="1:23" x14ac:dyDescent="0.2">
      <c r="A3" s="56">
        <v>3</v>
      </c>
      <c r="B3" s="13"/>
      <c r="C3" s="13"/>
      <c r="D3" s="16"/>
      <c r="E3" s="16"/>
      <c r="F3" s="16"/>
      <c r="G3" s="16"/>
      <c r="H3" s="16"/>
      <c r="I3" s="14"/>
      <c r="J3" s="13"/>
      <c r="K3" s="17"/>
      <c r="L3" s="18"/>
      <c r="M3" s="18"/>
      <c r="N3" s="12"/>
      <c r="O3" s="12"/>
      <c r="P3" s="12"/>
      <c r="Q3" s="12"/>
      <c r="R3" s="12"/>
      <c r="S3" s="12"/>
    </row>
    <row r="4" spans="1:23" ht="15" x14ac:dyDescent="0.25">
      <c r="A4" s="56">
        <v>4</v>
      </c>
      <c r="B4" s="63" t="s">
        <v>35</v>
      </c>
      <c r="C4" s="64"/>
      <c r="D4" s="64"/>
      <c r="E4" s="64"/>
      <c r="F4" s="64"/>
      <c r="G4" s="64"/>
      <c r="H4" s="64"/>
      <c r="I4" s="64"/>
      <c r="J4" s="64"/>
      <c r="K4" s="17"/>
      <c r="L4" s="18"/>
      <c r="M4" s="18"/>
      <c r="N4" s="12"/>
      <c r="O4" s="12"/>
      <c r="P4" s="12"/>
      <c r="Q4" s="12"/>
      <c r="R4" s="12"/>
      <c r="S4" s="12"/>
    </row>
    <row r="5" spans="1:23" ht="15" x14ac:dyDescent="0.25">
      <c r="A5" s="56">
        <v>5</v>
      </c>
      <c r="B5" s="3">
        <v>3</v>
      </c>
      <c r="C5" s="12" t="s">
        <v>0</v>
      </c>
      <c r="D5" s="2">
        <v>48</v>
      </c>
      <c r="E5" s="19" t="s">
        <v>3</v>
      </c>
      <c r="F5" s="12" t="s">
        <v>1</v>
      </c>
      <c r="G5" s="1">
        <v>9.19</v>
      </c>
      <c r="H5" s="12" t="s">
        <v>2</v>
      </c>
      <c r="I5" s="20">
        <f>IF(D5*G5&lt;=450,D5*G5,"Minijob? ")</f>
        <v>441.12</v>
      </c>
      <c r="J5" s="12" t="s">
        <v>1</v>
      </c>
      <c r="K5" s="68" t="s">
        <v>36</v>
      </c>
      <c r="L5" s="68"/>
      <c r="M5" s="12"/>
      <c r="N5" s="12"/>
      <c r="O5" s="12"/>
      <c r="P5" s="12"/>
      <c r="Q5" s="12"/>
      <c r="R5" s="12"/>
      <c r="S5" s="12"/>
    </row>
    <row r="6" spans="1:23" ht="15" x14ac:dyDescent="0.25">
      <c r="A6" s="56">
        <v>6</v>
      </c>
      <c r="B6" s="63" t="s">
        <v>33</v>
      </c>
      <c r="C6" s="64"/>
      <c r="D6" s="21">
        <f>B5</f>
        <v>3</v>
      </c>
      <c r="E6" s="22" t="s">
        <v>32</v>
      </c>
      <c r="F6" s="12"/>
      <c r="G6" s="23">
        <f>D5/D16</f>
        <v>0.32</v>
      </c>
      <c r="H6" s="12"/>
      <c r="I6" s="16" t="s">
        <v>41</v>
      </c>
      <c r="J6" s="24" t="s">
        <v>37</v>
      </c>
      <c r="K6" s="59">
        <f>D6*G6</f>
        <v>0.96</v>
      </c>
      <c r="L6" s="12" t="s">
        <v>38</v>
      </c>
      <c r="M6" s="12"/>
      <c r="N6" s="12"/>
      <c r="O6" s="12"/>
      <c r="P6" s="12"/>
      <c r="Q6" s="12"/>
      <c r="R6" s="12"/>
      <c r="S6" s="12"/>
    </row>
    <row r="7" spans="1:23" ht="7.5" customHeight="1" x14ac:dyDescent="0.25">
      <c r="A7" s="56">
        <v>7</v>
      </c>
      <c r="B7" s="25"/>
      <c r="C7" s="26"/>
      <c r="D7" s="27"/>
      <c r="E7" s="28"/>
      <c r="F7" s="29"/>
      <c r="G7" s="30"/>
      <c r="H7" s="29"/>
      <c r="I7" s="11"/>
      <c r="J7" s="31"/>
      <c r="K7" s="32"/>
      <c r="L7" s="29"/>
      <c r="M7" s="29"/>
      <c r="N7" s="12"/>
      <c r="O7" s="12"/>
      <c r="P7" s="12"/>
      <c r="Q7" s="12"/>
      <c r="R7" s="12"/>
      <c r="S7" s="12"/>
    </row>
    <row r="8" spans="1:23" ht="15.75" thickBot="1" x14ac:dyDescent="0.3">
      <c r="A8" s="56">
        <v>8</v>
      </c>
      <c r="B8" s="12"/>
      <c r="C8" s="69" t="s">
        <v>39</v>
      </c>
      <c r="D8" s="69"/>
      <c r="E8" s="69"/>
      <c r="F8" s="69"/>
      <c r="G8" s="69"/>
      <c r="H8" s="69"/>
      <c r="I8" s="20">
        <f>I5</f>
        <v>441.12</v>
      </c>
      <c r="J8" s="12" t="s">
        <v>1</v>
      </c>
      <c r="K8" s="12"/>
      <c r="L8" s="12"/>
      <c r="M8" s="12"/>
      <c r="N8" s="12"/>
      <c r="O8" s="12"/>
      <c r="P8" s="12"/>
      <c r="Q8" s="12"/>
      <c r="R8" s="12"/>
      <c r="S8" s="12"/>
    </row>
    <row r="9" spans="1:23" ht="15.75" thickBot="1" x14ac:dyDescent="0.3">
      <c r="A9" s="56">
        <v>9</v>
      </c>
      <c r="B9" s="33" t="s">
        <v>4</v>
      </c>
      <c r="C9" s="12" t="s">
        <v>5</v>
      </c>
      <c r="D9" s="34">
        <v>0.13</v>
      </c>
      <c r="E9" s="35">
        <f>SUM($I$8*D9)</f>
        <v>57.345600000000005</v>
      </c>
      <c r="F9" s="12" t="s">
        <v>1</v>
      </c>
      <c r="G9" s="35">
        <f>SUM(E9*12)</f>
        <v>688.14720000000011</v>
      </c>
      <c r="H9" s="12" t="s">
        <v>9</v>
      </c>
      <c r="I9" s="12"/>
      <c r="J9" s="12"/>
      <c r="K9" s="35">
        <f>SUM(G9*$B$5)</f>
        <v>2064.4416000000001</v>
      </c>
      <c r="L9" s="12"/>
      <c r="M9" s="12"/>
      <c r="N9" s="12"/>
      <c r="O9" s="12"/>
      <c r="P9" s="12"/>
      <c r="Q9" s="12"/>
      <c r="R9" s="12"/>
      <c r="S9" s="12"/>
    </row>
    <row r="10" spans="1:23" x14ac:dyDescent="0.2">
      <c r="A10" s="56">
        <v>10</v>
      </c>
      <c r="B10" s="12"/>
      <c r="C10" s="12" t="s">
        <v>6</v>
      </c>
      <c r="D10" s="34">
        <v>0.15</v>
      </c>
      <c r="E10" s="35">
        <f t="shared" ref="E10:E12" si="0">SUM($I$8*D10)</f>
        <v>66.167999999999992</v>
      </c>
      <c r="F10" s="12" t="s">
        <v>1</v>
      </c>
      <c r="G10" s="35">
        <f t="shared" ref="G10:G12" si="1">SUM(E10*12)</f>
        <v>794.01599999999985</v>
      </c>
      <c r="H10" s="12" t="s">
        <v>9</v>
      </c>
      <c r="I10" s="12"/>
      <c r="J10" s="12"/>
      <c r="K10" s="35">
        <f t="shared" ref="K10:K12" si="2">SUM(G10*$B$5)</f>
        <v>2382.0479999999998</v>
      </c>
      <c r="L10" s="12"/>
      <c r="M10" s="12"/>
      <c r="N10" s="12"/>
      <c r="O10" s="12"/>
      <c r="P10" s="12"/>
      <c r="Q10" s="12"/>
      <c r="R10" s="12"/>
      <c r="S10" s="12"/>
    </row>
    <row r="11" spans="1:23" x14ac:dyDescent="0.2">
      <c r="A11" s="56">
        <v>11</v>
      </c>
      <c r="B11" s="12"/>
      <c r="C11" s="12" t="s">
        <v>7</v>
      </c>
      <c r="D11" s="36">
        <v>8.9999999999999993E-3</v>
      </c>
      <c r="E11" s="35">
        <f t="shared" si="0"/>
        <v>3.9700799999999998</v>
      </c>
      <c r="F11" s="12" t="s">
        <v>1</v>
      </c>
      <c r="G11" s="35">
        <f t="shared" si="1"/>
        <v>47.64096</v>
      </c>
      <c r="H11" s="12" t="s">
        <v>9</v>
      </c>
      <c r="I11" s="12"/>
      <c r="J11" s="12"/>
      <c r="K11" s="35">
        <f t="shared" si="2"/>
        <v>142.92287999999999</v>
      </c>
      <c r="L11" s="12"/>
      <c r="M11" s="12"/>
      <c r="N11" s="12"/>
      <c r="O11" s="12"/>
      <c r="P11" s="12"/>
      <c r="Q11" s="12"/>
      <c r="R11" s="12"/>
      <c r="S11" s="12"/>
    </row>
    <row r="12" spans="1:23" x14ac:dyDescent="0.2">
      <c r="A12" s="56">
        <v>12</v>
      </c>
      <c r="B12" s="12"/>
      <c r="C12" s="12" t="s">
        <v>8</v>
      </c>
      <c r="D12" s="34">
        <v>0.02</v>
      </c>
      <c r="E12" s="37">
        <f t="shared" si="0"/>
        <v>8.8224</v>
      </c>
      <c r="F12" s="12" t="s">
        <v>1</v>
      </c>
      <c r="G12" s="37">
        <f t="shared" si="1"/>
        <v>105.86879999999999</v>
      </c>
      <c r="H12" s="12" t="s">
        <v>9</v>
      </c>
      <c r="I12" s="12"/>
      <c r="J12" s="12"/>
      <c r="K12" s="37">
        <f t="shared" si="2"/>
        <v>317.60640000000001</v>
      </c>
      <c r="L12" s="12"/>
      <c r="M12" s="12"/>
      <c r="N12" s="12"/>
      <c r="O12" s="12"/>
      <c r="P12" s="12"/>
      <c r="Q12" s="12"/>
      <c r="R12" s="12"/>
      <c r="S12" s="12"/>
    </row>
    <row r="13" spans="1:23" x14ac:dyDescent="0.2">
      <c r="A13" s="56">
        <v>13</v>
      </c>
      <c r="B13" s="38"/>
      <c r="C13" s="38"/>
      <c r="D13" s="38"/>
      <c r="E13" s="39">
        <f>SUM(E9:E12)</f>
        <v>136.30607999999998</v>
      </c>
      <c r="F13" s="38" t="s">
        <v>1</v>
      </c>
      <c r="G13" s="39">
        <f>SUM(G9:G12)</f>
        <v>1635.6729599999999</v>
      </c>
      <c r="H13" s="38" t="s">
        <v>9</v>
      </c>
      <c r="I13" s="40"/>
      <c r="J13" s="38"/>
      <c r="K13" s="39">
        <f>SUM(K9:K12)</f>
        <v>4907.0188799999996</v>
      </c>
      <c r="L13" s="38"/>
      <c r="M13" s="38"/>
      <c r="N13" s="12"/>
      <c r="O13" s="12"/>
      <c r="P13" s="12"/>
      <c r="Q13" s="12"/>
      <c r="R13" s="12"/>
      <c r="S13" s="12"/>
    </row>
    <row r="14" spans="1:23" ht="7.5" customHeight="1" x14ac:dyDescent="0.2">
      <c r="A14" s="56">
        <v>14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12"/>
      <c r="O14" s="12"/>
      <c r="P14" s="12"/>
      <c r="Q14" s="12"/>
      <c r="R14" s="12"/>
      <c r="S14" s="12"/>
    </row>
    <row r="15" spans="1:23" ht="15" x14ac:dyDescent="0.25">
      <c r="A15" s="56">
        <v>15</v>
      </c>
      <c r="B15" s="63" t="s">
        <v>51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2"/>
      <c r="O15" s="12"/>
      <c r="P15" s="12"/>
      <c r="Q15" s="12"/>
      <c r="R15" s="12"/>
      <c r="S15" s="12"/>
    </row>
    <row r="16" spans="1:23" ht="15.75" thickBot="1" x14ac:dyDescent="0.3">
      <c r="A16" s="56">
        <v>16</v>
      </c>
      <c r="B16" s="60">
        <f>K6</f>
        <v>0.96</v>
      </c>
      <c r="C16" s="12" t="s">
        <v>10</v>
      </c>
      <c r="D16" s="2">
        <v>150</v>
      </c>
      <c r="E16" s="12" t="s">
        <v>3</v>
      </c>
      <c r="F16" s="12" t="s">
        <v>1</v>
      </c>
      <c r="G16" s="12"/>
      <c r="H16" s="12"/>
      <c r="I16" s="4">
        <v>1600</v>
      </c>
      <c r="J16" s="12" t="s">
        <v>1</v>
      </c>
      <c r="K16" s="41"/>
      <c r="L16" s="12"/>
      <c r="M16" s="42" t="s">
        <v>16</v>
      </c>
      <c r="N16" s="12"/>
      <c r="O16" s="12"/>
      <c r="P16" s="12"/>
      <c r="Q16" s="12"/>
      <c r="R16" s="12"/>
      <c r="S16" s="12"/>
      <c r="T16" s="5"/>
      <c r="U16" s="5"/>
      <c r="V16" s="5"/>
      <c r="W16" s="5"/>
    </row>
    <row r="17" spans="1:23" ht="15.75" thickBot="1" x14ac:dyDescent="0.3">
      <c r="A17" s="56">
        <v>17</v>
      </c>
      <c r="B17" s="33" t="s">
        <v>15</v>
      </c>
      <c r="C17" s="12" t="s">
        <v>5</v>
      </c>
      <c r="D17" s="36">
        <v>0.14599999999999999</v>
      </c>
      <c r="E17" s="35">
        <f>SUM(D17*$I$16)</f>
        <v>233.6</v>
      </c>
      <c r="F17" s="12" t="s">
        <v>1</v>
      </c>
      <c r="G17" s="35">
        <f>SUM(E17*12)</f>
        <v>2803.2</v>
      </c>
      <c r="H17" s="12" t="s">
        <v>9</v>
      </c>
      <c r="I17" s="12"/>
      <c r="J17" s="12"/>
      <c r="K17" s="35">
        <f>SUM(G17*$B$16)</f>
        <v>2691.0719999999997</v>
      </c>
      <c r="L17" s="43" t="s">
        <v>42</v>
      </c>
      <c r="M17" s="35">
        <f>SUM(K17-K9)</f>
        <v>626.63039999999955</v>
      </c>
      <c r="N17" s="12"/>
      <c r="O17" s="12"/>
      <c r="P17" s="12"/>
      <c r="Q17" s="12"/>
      <c r="R17" s="12"/>
      <c r="S17" s="12"/>
      <c r="T17" s="6"/>
      <c r="U17" s="6"/>
      <c r="V17" s="6"/>
      <c r="W17" s="7"/>
    </row>
    <row r="18" spans="1:23" x14ac:dyDescent="0.2">
      <c r="A18" s="56">
        <v>18</v>
      </c>
      <c r="B18" s="12"/>
      <c r="C18" s="12" t="s">
        <v>6</v>
      </c>
      <c r="D18" s="36">
        <v>0.186</v>
      </c>
      <c r="E18" s="35">
        <f t="shared" ref="E18:E20" si="3">SUM(D18*$I$16)</f>
        <v>297.60000000000002</v>
      </c>
      <c r="F18" s="12" t="s">
        <v>1</v>
      </c>
      <c r="G18" s="35">
        <f t="shared" ref="G18:G20" si="4">SUM(E18*12)</f>
        <v>3571.2000000000003</v>
      </c>
      <c r="H18" s="12" t="s">
        <v>9</v>
      </c>
      <c r="I18" s="12"/>
      <c r="J18" s="12"/>
      <c r="K18" s="35">
        <f t="shared" ref="K18:K20" si="5">SUM(G18*$B$16)</f>
        <v>3428.3520000000003</v>
      </c>
      <c r="L18" s="43" t="s">
        <v>43</v>
      </c>
      <c r="M18" s="35">
        <f>SUM(K18-K10)</f>
        <v>1046.3040000000005</v>
      </c>
      <c r="N18" s="12"/>
      <c r="O18" s="12"/>
      <c r="P18" s="12"/>
      <c r="Q18" s="12"/>
      <c r="R18" s="12"/>
      <c r="S18" s="12"/>
      <c r="T18" s="6"/>
      <c r="U18" s="6"/>
      <c r="V18" s="6"/>
      <c r="W18" s="6"/>
    </row>
    <row r="19" spans="1:23" x14ac:dyDescent="0.2">
      <c r="A19" s="56">
        <v>19</v>
      </c>
      <c r="B19" s="13" t="s">
        <v>13</v>
      </c>
      <c r="C19" s="12" t="s">
        <v>11</v>
      </c>
      <c r="D19" s="36">
        <v>3.0499999999999999E-2</v>
      </c>
      <c r="E19" s="35">
        <f t="shared" si="3"/>
        <v>48.8</v>
      </c>
      <c r="F19" s="12" t="s">
        <v>1</v>
      </c>
      <c r="G19" s="35">
        <f t="shared" si="4"/>
        <v>585.59999999999991</v>
      </c>
      <c r="H19" s="12" t="s">
        <v>9</v>
      </c>
      <c r="I19" s="12"/>
      <c r="J19" s="12"/>
      <c r="K19" s="35">
        <f t="shared" si="5"/>
        <v>562.17599999999993</v>
      </c>
      <c r="L19" s="43" t="s">
        <v>44</v>
      </c>
      <c r="M19" s="35">
        <f>K19</f>
        <v>562.17599999999993</v>
      </c>
      <c r="N19" s="12"/>
      <c r="O19" s="12"/>
      <c r="P19" s="12"/>
      <c r="Q19" s="12"/>
      <c r="R19" s="12"/>
      <c r="S19" s="12"/>
      <c r="T19" s="6"/>
      <c r="U19" s="6"/>
      <c r="V19" s="6"/>
      <c r="W19" s="6"/>
    </row>
    <row r="20" spans="1:23" x14ac:dyDescent="0.2">
      <c r="A20" s="56">
        <v>20</v>
      </c>
      <c r="B20" s="12"/>
      <c r="C20" s="12" t="s">
        <v>12</v>
      </c>
      <c r="D20" s="36">
        <v>2.5000000000000001E-2</v>
      </c>
      <c r="E20" s="37">
        <f t="shared" si="3"/>
        <v>40</v>
      </c>
      <c r="F20" s="12" t="s">
        <v>1</v>
      </c>
      <c r="G20" s="37">
        <f t="shared" si="4"/>
        <v>480</v>
      </c>
      <c r="H20" s="12" t="s">
        <v>9</v>
      </c>
      <c r="I20" s="12"/>
      <c r="J20" s="12"/>
      <c r="K20" s="37">
        <f t="shared" si="5"/>
        <v>460.79999999999995</v>
      </c>
      <c r="L20" s="43" t="s">
        <v>45</v>
      </c>
      <c r="M20" s="37">
        <f>K20</f>
        <v>460.79999999999995</v>
      </c>
      <c r="N20" s="12"/>
      <c r="O20" s="12"/>
      <c r="P20" s="12"/>
      <c r="Q20" s="12"/>
      <c r="R20" s="12"/>
      <c r="S20" s="12"/>
      <c r="T20" s="6"/>
      <c r="U20" s="6"/>
      <c r="V20" s="6"/>
      <c r="W20" s="6"/>
    </row>
    <row r="21" spans="1:23" x14ac:dyDescent="0.2">
      <c r="A21" s="56">
        <v>21</v>
      </c>
      <c r="B21" s="12"/>
      <c r="C21" s="12"/>
      <c r="D21" s="12"/>
      <c r="E21" s="35">
        <f>SUM(E17:E20)</f>
        <v>620</v>
      </c>
      <c r="F21" s="12" t="s">
        <v>1</v>
      </c>
      <c r="G21" s="35">
        <f>SUM(G17:G20)</f>
        <v>7440</v>
      </c>
      <c r="H21" s="12" t="s">
        <v>9</v>
      </c>
      <c r="I21" s="12"/>
      <c r="J21" s="12"/>
      <c r="K21" s="35">
        <f>SUM(K17:K20)</f>
        <v>7142.4000000000005</v>
      </c>
      <c r="L21" s="12"/>
      <c r="M21" s="35">
        <f>SUM(M17:M20)</f>
        <v>2695.9103999999998</v>
      </c>
      <c r="N21" s="12"/>
      <c r="O21" s="12"/>
      <c r="P21" s="12"/>
      <c r="Q21" s="12"/>
      <c r="R21" s="12"/>
      <c r="S21" s="12"/>
      <c r="T21" s="6"/>
      <c r="U21" s="6"/>
      <c r="V21" s="6"/>
      <c r="W21" s="6"/>
    </row>
    <row r="22" spans="1:23" x14ac:dyDescent="0.2">
      <c r="A22" s="56">
        <v>22</v>
      </c>
      <c r="B22" s="13" t="s">
        <v>18</v>
      </c>
      <c r="C22" s="44" t="s">
        <v>14</v>
      </c>
      <c r="D22" s="12"/>
      <c r="E22" s="12"/>
      <c r="F22" s="12"/>
      <c r="G22" s="12"/>
      <c r="H22" s="12"/>
      <c r="I22" s="12"/>
      <c r="J22" s="12"/>
      <c r="K22" s="12"/>
      <c r="L22" s="43" t="s">
        <v>52</v>
      </c>
      <c r="M22" s="37">
        <f>K11</f>
        <v>142.92287999999999</v>
      </c>
      <c r="N22" s="12"/>
      <c r="O22" s="12"/>
      <c r="P22" s="12"/>
      <c r="Q22" s="12"/>
      <c r="R22" s="12"/>
      <c r="S22" s="12"/>
      <c r="T22" s="6"/>
      <c r="U22" s="6"/>
      <c r="V22" s="6"/>
      <c r="W22" s="6"/>
    </row>
    <row r="23" spans="1:23" ht="15" x14ac:dyDescent="0.25">
      <c r="A23" s="56">
        <v>23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5">
        <f>SUM(M21-M22)</f>
        <v>2552.9875199999997</v>
      </c>
      <c r="N23" s="12"/>
      <c r="O23" s="46"/>
      <c r="P23" s="46"/>
      <c r="Q23" s="46"/>
      <c r="R23" s="12"/>
      <c r="S23" s="12"/>
    </row>
    <row r="24" spans="1:23" ht="7.5" customHeight="1" x14ac:dyDescent="0.2">
      <c r="A24" s="56">
        <v>24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7"/>
      <c r="N24" s="12"/>
      <c r="O24" s="46"/>
      <c r="P24" s="46"/>
      <c r="Q24" s="46"/>
      <c r="R24" s="12"/>
      <c r="S24" s="12"/>
      <c r="T24" s="6"/>
      <c r="U24" s="6"/>
    </row>
    <row r="25" spans="1:23" ht="15.75" thickBot="1" x14ac:dyDescent="0.3">
      <c r="A25" s="56">
        <v>25</v>
      </c>
      <c r="B25" s="12"/>
      <c r="C25" s="64" t="s">
        <v>40</v>
      </c>
      <c r="D25" s="64"/>
      <c r="E25" s="64"/>
      <c r="F25" s="64"/>
      <c r="G25" s="64"/>
      <c r="H25" s="64"/>
      <c r="I25" s="12"/>
      <c r="J25" s="12"/>
      <c r="K25" s="12"/>
      <c r="L25" s="12"/>
      <c r="M25" s="47" t="s">
        <v>17</v>
      </c>
      <c r="N25" s="12"/>
      <c r="O25" s="46"/>
      <c r="P25" s="46"/>
      <c r="Q25" s="12"/>
      <c r="R25" s="12"/>
      <c r="S25" s="12"/>
    </row>
    <row r="26" spans="1:23" ht="15.75" thickBot="1" x14ac:dyDescent="0.3">
      <c r="A26" s="56">
        <v>26</v>
      </c>
      <c r="B26" s="33" t="s">
        <v>4</v>
      </c>
      <c r="C26" s="12" t="s">
        <v>5</v>
      </c>
      <c r="D26" s="36">
        <v>7.2999999999999995E-2</v>
      </c>
      <c r="E26" s="35">
        <f>SUM(D26*$I$16)</f>
        <v>116.8</v>
      </c>
      <c r="F26" s="12" t="s">
        <v>1</v>
      </c>
      <c r="G26" s="35">
        <f>SUM(E26*12)</f>
        <v>1401.6</v>
      </c>
      <c r="H26" s="12" t="s">
        <v>9</v>
      </c>
      <c r="I26" s="12"/>
      <c r="J26" s="12"/>
      <c r="K26" s="39">
        <f>SUM($B$16*G26)</f>
        <v>1345.5359999999998</v>
      </c>
      <c r="L26" s="43" t="s">
        <v>46</v>
      </c>
      <c r="M26" s="35">
        <f>SUM(K26-K9)</f>
        <v>-718.90560000000028</v>
      </c>
      <c r="N26" s="12"/>
      <c r="O26" s="12"/>
      <c r="P26" s="12"/>
      <c r="Q26" s="12"/>
      <c r="R26" s="12"/>
      <c r="S26" s="12"/>
    </row>
    <row r="27" spans="1:23" x14ac:dyDescent="0.2">
      <c r="A27" s="56">
        <v>27</v>
      </c>
      <c r="B27" s="12"/>
      <c r="C27" s="12" t="s">
        <v>6</v>
      </c>
      <c r="D27" s="36">
        <v>9.2999999999999999E-2</v>
      </c>
      <c r="E27" s="35">
        <f t="shared" ref="E27:E29" si="6">SUM(D27*$I$16)</f>
        <v>148.80000000000001</v>
      </c>
      <c r="F27" s="12" t="s">
        <v>1</v>
      </c>
      <c r="G27" s="35">
        <f t="shared" ref="G27:G29" si="7">SUM(E27*12)</f>
        <v>1785.6000000000001</v>
      </c>
      <c r="H27" s="12" t="s">
        <v>9</v>
      </c>
      <c r="I27" s="12"/>
      <c r="J27" s="12"/>
      <c r="K27" s="39">
        <f t="shared" ref="K27:K29" si="8">SUM($B$16*G27)</f>
        <v>1714.1760000000002</v>
      </c>
      <c r="L27" s="43" t="s">
        <v>47</v>
      </c>
      <c r="M27" s="35">
        <f>SUM(K27-K10)</f>
        <v>-667.87199999999962</v>
      </c>
      <c r="N27" s="12"/>
      <c r="O27" s="12"/>
      <c r="P27" s="12"/>
      <c r="Q27" s="12"/>
      <c r="R27" s="12"/>
      <c r="S27" s="12"/>
    </row>
    <row r="28" spans="1:23" x14ac:dyDescent="0.2">
      <c r="A28" s="56">
        <v>28</v>
      </c>
      <c r="B28" s="12"/>
      <c r="C28" s="12" t="s">
        <v>11</v>
      </c>
      <c r="D28" s="48">
        <v>1.525E-2</v>
      </c>
      <c r="E28" s="35">
        <f t="shared" si="6"/>
        <v>24.4</v>
      </c>
      <c r="F28" s="12" t="s">
        <v>1</v>
      </c>
      <c r="G28" s="35">
        <f t="shared" si="7"/>
        <v>292.79999999999995</v>
      </c>
      <c r="H28" s="12" t="s">
        <v>9</v>
      </c>
      <c r="I28" s="12"/>
      <c r="J28" s="12"/>
      <c r="K28" s="39">
        <f t="shared" si="8"/>
        <v>281.08799999999997</v>
      </c>
      <c r="L28" s="13" t="s">
        <v>48</v>
      </c>
      <c r="M28" s="35">
        <f>K28</f>
        <v>281.08799999999997</v>
      </c>
      <c r="N28" s="12"/>
      <c r="O28" s="12"/>
      <c r="P28" s="12"/>
      <c r="Q28" s="12"/>
      <c r="R28" s="12"/>
      <c r="S28" s="12"/>
    </row>
    <row r="29" spans="1:23" x14ac:dyDescent="0.2">
      <c r="A29" s="56">
        <v>29</v>
      </c>
      <c r="B29" s="12"/>
      <c r="C29" s="12" t="s">
        <v>12</v>
      </c>
      <c r="D29" s="36">
        <v>1.2500000000000001E-2</v>
      </c>
      <c r="E29" s="37">
        <f t="shared" si="6"/>
        <v>20</v>
      </c>
      <c r="F29" s="12" t="s">
        <v>1</v>
      </c>
      <c r="G29" s="37">
        <f t="shared" si="7"/>
        <v>240</v>
      </c>
      <c r="H29" s="12" t="s">
        <v>9</v>
      </c>
      <c r="I29" s="12"/>
      <c r="J29" s="12"/>
      <c r="K29" s="37">
        <f t="shared" si="8"/>
        <v>230.39999999999998</v>
      </c>
      <c r="L29" s="13" t="s">
        <v>49</v>
      </c>
      <c r="M29" s="39">
        <f>K29</f>
        <v>230.39999999999998</v>
      </c>
      <c r="N29" s="12"/>
      <c r="O29" s="12"/>
      <c r="P29" s="12"/>
      <c r="Q29" s="12"/>
      <c r="R29" s="12"/>
      <c r="S29" s="12"/>
    </row>
    <row r="30" spans="1:23" x14ac:dyDescent="0.2">
      <c r="A30" s="56">
        <v>30</v>
      </c>
      <c r="B30" s="12"/>
      <c r="C30" s="12"/>
      <c r="D30" s="12"/>
      <c r="E30" s="35">
        <f>SUM(E26:E29)</f>
        <v>310</v>
      </c>
      <c r="F30" s="12" t="s">
        <v>1</v>
      </c>
      <c r="G30" s="35">
        <f>SUM(G26:G29)</f>
        <v>3720</v>
      </c>
      <c r="H30" s="12" t="s">
        <v>9</v>
      </c>
      <c r="I30" s="12"/>
      <c r="J30" s="12"/>
      <c r="K30" s="35">
        <f>SUM(K26:K29)</f>
        <v>3571.2000000000003</v>
      </c>
      <c r="L30" s="43" t="s">
        <v>17</v>
      </c>
      <c r="M30" s="35">
        <f>-K11</f>
        <v>-142.92287999999999</v>
      </c>
      <c r="N30" s="12"/>
      <c r="O30" s="12"/>
      <c r="P30" s="12"/>
      <c r="Q30" s="12"/>
      <c r="R30" s="12"/>
      <c r="S30" s="12"/>
    </row>
    <row r="31" spans="1:23" x14ac:dyDescent="0.2">
      <c r="A31" s="56">
        <v>31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43" t="s">
        <v>17</v>
      </c>
      <c r="M31" s="37">
        <f>-K12</f>
        <v>-317.60640000000001</v>
      </c>
      <c r="N31" s="12"/>
      <c r="O31" s="12"/>
      <c r="P31" s="12"/>
      <c r="Q31" s="12"/>
      <c r="R31" s="12"/>
      <c r="S31" s="12"/>
    </row>
    <row r="32" spans="1:23" ht="15" x14ac:dyDescent="0.25">
      <c r="A32" s="56">
        <v>32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43" t="s">
        <v>17</v>
      </c>
      <c r="M32" s="20">
        <f>SUM(M26:M31)</f>
        <v>-1335.8188799999998</v>
      </c>
      <c r="N32" s="12"/>
      <c r="O32" s="12"/>
      <c r="P32" s="12"/>
      <c r="Q32" s="12"/>
      <c r="R32" s="12"/>
      <c r="S32" s="12"/>
    </row>
    <row r="33" spans="1:19" s="8" customFormat="1" ht="7.5" customHeight="1" x14ac:dyDescent="0.25">
      <c r="A33" s="56">
        <v>33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49"/>
      <c r="M33" s="50"/>
      <c r="N33" s="29"/>
      <c r="O33" s="29"/>
      <c r="P33" s="29"/>
      <c r="Q33" s="29"/>
      <c r="R33" s="29"/>
      <c r="S33" s="29"/>
    </row>
    <row r="34" spans="1:19" ht="15.75" thickBot="1" x14ac:dyDescent="0.3">
      <c r="A34" s="56">
        <v>34</v>
      </c>
      <c r="B34" s="65" t="s">
        <v>31</v>
      </c>
      <c r="C34" s="6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 x14ac:dyDescent="0.2">
      <c r="A35" s="56">
        <v>35</v>
      </c>
      <c r="B35" s="51" t="s">
        <v>50</v>
      </c>
      <c r="C35" s="5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x14ac:dyDescent="0.2">
      <c r="A36" s="56">
        <v>36</v>
      </c>
      <c r="B36" s="51" t="s">
        <v>34</v>
      </c>
      <c r="C36" s="52"/>
      <c r="D36" s="12"/>
      <c r="E36" s="12"/>
      <c r="F36" s="52"/>
      <c r="G36" s="61"/>
      <c r="H36" s="61"/>
      <c r="I36" s="53"/>
      <c r="J36" s="54"/>
      <c r="K36" s="46"/>
      <c r="L36" s="55"/>
      <c r="M36" s="54"/>
      <c r="N36" s="12"/>
      <c r="O36" s="12"/>
      <c r="P36" s="12"/>
      <c r="Q36" s="12"/>
      <c r="R36" s="12"/>
      <c r="S36" s="12"/>
    </row>
    <row r="37" spans="1:19" x14ac:dyDescent="0.2">
      <c r="A37" s="5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x14ac:dyDescent="0.2">
      <c r="A38" s="10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19" x14ac:dyDescent="0.2">
      <c r="A39" s="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x14ac:dyDescent="0.2">
      <c r="A40" s="9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x14ac:dyDescent="0.2">
      <c r="A41" s="9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x14ac:dyDescent="0.2">
      <c r="A42" s="9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x14ac:dyDescent="0.2">
      <c r="A43" s="9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x14ac:dyDescent="0.2">
      <c r="A44" s="9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x14ac:dyDescent="0.2">
      <c r="A45" s="9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x14ac:dyDescent="0.2">
      <c r="A46" s="9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x14ac:dyDescent="0.2">
      <c r="A47" s="9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:19" x14ac:dyDescent="0.2">
      <c r="A48" s="9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:19" x14ac:dyDescent="0.2">
      <c r="A49" s="9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:19" x14ac:dyDescent="0.2">
      <c r="A50" s="9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:19" x14ac:dyDescent="0.2">
      <c r="A51" s="9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1:19" x14ac:dyDescent="0.2">
      <c r="A52" s="9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x14ac:dyDescent="0.2">
      <c r="A53" s="9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</sheetData>
  <sheetProtection selectLockedCells="1"/>
  <mergeCells count="10">
    <mergeCell ref="G36:H36"/>
    <mergeCell ref="D2:H2"/>
    <mergeCell ref="B15:M15"/>
    <mergeCell ref="B34:C34"/>
    <mergeCell ref="B6:C6"/>
    <mergeCell ref="L2:M2"/>
    <mergeCell ref="B4:J4"/>
    <mergeCell ref="K5:L5"/>
    <mergeCell ref="C8:H8"/>
    <mergeCell ref="C25:H25"/>
  </mergeCells>
  <conditionalFormatting sqref="I5">
    <cfRule type="containsText" dxfId="0" priority="1" operator="containsText" text="Minijob?">
      <formula>NOT(ISERROR(SEARCH("Minijob?",I5)))</formula>
    </cfRule>
  </conditionalFormatting>
  <pageMargins left="0.7" right="0.7" top="0.78740157499999996" bottom="0.78740157499999996" header="0.3" footer="0.3"/>
  <pageSetup paperSize="9" scale="91" orientation="landscape" r:id="rId1"/>
  <headerFooter>
    <oddHeader>&amp;C&amp;"Arial,Fett"Modellrechner Minijobs-Umwandlung</oddHeader>
    <oddFooter>&amp;LJobcenter Dortmund&amp;RJanuar 2017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Bundesagentur für Arbeit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Minijob-Rechner</dc:title>
  <dc:subject>Umwandlung von Minijobs</dc:subject>
  <dc:creator>KassnerV</dc:creator>
  <dc:description>Mit diesem Rechner soll dargestellt werden, welche finanziellen Vorteile bei sozialversicherungspflichtigen Vollzeit-Beschäftigungen gegenüber Minijobs bestehen</dc:description>
  <cp:lastModifiedBy>SeidelV</cp:lastModifiedBy>
  <cp:lastPrinted>2019-01-16T09:16:41Z</cp:lastPrinted>
  <dcterms:created xsi:type="dcterms:W3CDTF">2011-03-22T14:18:27Z</dcterms:created>
  <dcterms:modified xsi:type="dcterms:W3CDTF">2020-10-05T13:50:01Z</dcterms:modified>
</cp:coreProperties>
</file>